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scs Program2\4. Correlation\Correlation 2-12-2565\"/>
    </mc:Choice>
  </mc:AlternateContent>
  <bookViews>
    <workbookView xWindow="0" yWindow="0" windowWidth="10380" windowHeight="6230" firstSheet="1" activeTab="1"/>
  </bookViews>
  <sheets>
    <sheet name="ChartDataSheet_" sheetId="7" state="hidden" r:id="rId1"/>
    <sheet name="คำชี้แจง" sheetId="18" r:id="rId2"/>
    <sheet name="Data" sheetId="23" r:id="rId3"/>
    <sheet name="Analysis" sheetId="24" state="veryHidden" r:id="rId4"/>
    <sheet name="Result" sheetId="2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24" l="1"/>
  <c r="F14" i="23" l="1"/>
  <c r="B3" i="25" l="1"/>
  <c r="F12" i="24" l="1"/>
  <c r="E12" i="24"/>
  <c r="D12" i="24"/>
  <c r="C12" i="24"/>
  <c r="B12" i="24"/>
  <c r="F11" i="24"/>
  <c r="E11" i="24"/>
  <c r="D11" i="24"/>
  <c r="C11" i="24"/>
  <c r="B11" i="24"/>
  <c r="F10" i="24"/>
  <c r="E10" i="24"/>
  <c r="D10" i="24"/>
  <c r="C10" i="24"/>
  <c r="B10" i="24"/>
  <c r="F9" i="24"/>
  <c r="E9" i="24"/>
  <c r="D9" i="24"/>
  <c r="C9" i="24"/>
  <c r="B9" i="24"/>
  <c r="F8" i="24"/>
  <c r="E8" i="24"/>
  <c r="D8" i="24"/>
  <c r="C8" i="24"/>
  <c r="B8" i="24"/>
  <c r="E14" i="23"/>
  <c r="D14" i="23"/>
  <c r="C14" i="23"/>
  <c r="B14" i="23"/>
  <c r="G13" i="23"/>
  <c r="G12" i="23"/>
  <c r="G11" i="23"/>
  <c r="G10" i="23"/>
  <c r="G9" i="23"/>
  <c r="C34" i="24"/>
  <c r="C26" i="24"/>
  <c r="C35" i="24"/>
  <c r="G14" i="23" l="1"/>
  <c r="E20" i="24"/>
  <c r="B20" i="24"/>
  <c r="B17" i="24"/>
  <c r="B16" i="24"/>
  <c r="G10" i="24"/>
  <c r="E17" i="24"/>
  <c r="F20" i="24"/>
  <c r="C20" i="24"/>
  <c r="B18" i="24"/>
  <c r="G20" i="24"/>
  <c r="D13" i="24"/>
  <c r="D20" i="24"/>
  <c r="D16" i="24"/>
  <c r="B21" i="24"/>
  <c r="B23" i="24"/>
  <c r="G12" i="24"/>
  <c r="D17" i="24"/>
  <c r="C13" i="24"/>
  <c r="G9" i="24"/>
  <c r="B22" i="24"/>
  <c r="G11" i="24"/>
  <c r="E13" i="24"/>
  <c r="C16" i="24"/>
  <c r="C17" i="24"/>
  <c r="B24" i="24"/>
  <c r="B19" i="24"/>
  <c r="G8" i="24"/>
  <c r="B13" i="24"/>
  <c r="F13" i="24"/>
  <c r="E16" i="24"/>
  <c r="B26" i="24" l="1"/>
  <c r="B40" i="24" s="1"/>
  <c r="B29" i="24"/>
  <c r="B28" i="24"/>
  <c r="B30" i="24" s="1"/>
  <c r="B27" i="24"/>
  <c r="H20" i="24"/>
  <c r="G13" i="24"/>
  <c r="B39" i="24" s="1"/>
  <c r="B43" i="24" s="1"/>
  <c r="B44" i="24" s="1"/>
  <c r="B45" i="24" s="1"/>
  <c r="B25" i="24"/>
  <c r="B41" i="24" l="1"/>
  <c r="B42" i="24"/>
  <c r="B34" i="24"/>
  <c r="B37" i="24" s="1"/>
  <c r="B31" i="24"/>
  <c r="D41" i="24" s="1"/>
  <c r="C3" i="25"/>
  <c r="D3" i="25" s="1"/>
  <c r="B47" i="24" l="1"/>
  <c r="B49" i="24" s="1"/>
  <c r="B48" i="24" l="1"/>
</calcChain>
</file>

<file path=xl/sharedStrings.xml><?xml version="1.0" encoding="utf-8"?>
<sst xmlns="http://schemas.openxmlformats.org/spreadsheetml/2006/main" count="86" uniqueCount="75">
  <si>
    <t>This worksheet contains values required for MegaStat charts.</t>
  </si>
  <si>
    <t>Boxplot  1/4/2564 23:42.16</t>
  </si>
  <si>
    <t>Dotplot  1/4/2564 23:42.16</t>
  </si>
  <si>
    <t>NormalPlot  1/4/2564 23:42.16</t>
  </si>
  <si>
    <t>พัฒนาโดย รศ.ดร.อนุวัติ คูณแก้ว  คณะครุศาสตร์ มหาวิทยาลัยราชภัฎเพชรบูรณ์</t>
  </si>
  <si>
    <t>Observed Frequencies</t>
  </si>
  <si>
    <t>Column Variable</t>
  </si>
  <si>
    <t>Helth</t>
  </si>
  <si>
    <t>Low</t>
  </si>
  <si>
    <t>High</t>
  </si>
  <si>
    <t>Total</t>
  </si>
  <si>
    <t>Calculation square</t>
  </si>
  <si>
    <t>คำชี้แจง  ให้บันทึกข้อมูลที่จำนวนแถว (Rows) และคอลัมน์ (Column)</t>
  </si>
  <si>
    <t>z</t>
  </si>
  <si>
    <t>Z critical</t>
  </si>
  <si>
    <t>พัฒนาโดย รศ.ดร.อนุวัติ คูณแก้ว    คณะครุศาสตร์    มหาวิทยาลัยราชภัฎเพชรบูรณ์</t>
  </si>
  <si>
    <t xml:space="preserve">วิธีใช้ </t>
  </si>
  <si>
    <t xml:space="preserve">1. คลิกที่ชีท (Sheet) "Data"   </t>
  </si>
  <si>
    <t>ผลลัพธ์ (Result)</t>
  </si>
  <si>
    <t>1. คลิกที่ชีท (Sheet) "Result" (ผลลัพธ์)</t>
  </si>
  <si>
    <t>3. การแปลผลความสัมพันธ์ ใช้เกณฑ์ต่อไปนี้</t>
  </si>
  <si>
    <t>0.800  -   1.000   แสดงว่า   มีความสัมพันธ์กันสูงมาก</t>
  </si>
  <si>
    <t>0.600  -   0.799   แสดงว่า   มีความสัมพันธ์กันสูง</t>
  </si>
  <si>
    <t>0.400  -   0.599   แสดงว่า   มีความสัมพันธ์กันปานกลาง</t>
  </si>
  <si>
    <t>0.200  -   0.399   แสดงว่า   มีความสัมพันธ์กันน้อย</t>
  </si>
  <si>
    <t xml:space="preserve">0.001  -   0.199   แสดงว่า   มีความสัมพันธ์กันน้อยมาก </t>
  </si>
  <si>
    <t xml:space="preserve">         0.000          แสดงว่า   ไม่มีความสัมพันธ์กัน</t>
  </si>
  <si>
    <t>4X4</t>
  </si>
  <si>
    <t>3X3</t>
  </si>
  <si>
    <t>2X2</t>
  </si>
  <si>
    <t>แถว/คอลัมน์</t>
  </si>
  <si>
    <t>คอลัมน์ 1</t>
  </si>
  <si>
    <t>คอลัมน์ 2</t>
  </si>
  <si>
    <t>คอลัมน์ 3</t>
  </si>
  <si>
    <t>คอลัมน์ 4</t>
  </si>
  <si>
    <t>คอลัมน์ 5</t>
  </si>
  <si>
    <t>รวม</t>
  </si>
  <si>
    <t>แถวที่ 1</t>
  </si>
  <si>
    <t>แถวที่ 2</t>
  </si>
  <si>
    <t>แถวที่ 3</t>
  </si>
  <si>
    <t>แถวที่ 4</t>
  </si>
  <si>
    <t>แถวที่ 5</t>
  </si>
  <si>
    <t>Highest</t>
  </si>
  <si>
    <t>Middle</t>
  </si>
  <si>
    <t>very low</t>
  </si>
  <si>
    <t>Best</t>
  </si>
  <si>
    <t>Good</t>
  </si>
  <si>
    <t>Poor</t>
  </si>
  <si>
    <t xml:space="preserve">    คีย์ข้อมูลในตารางแถว x คอลัมน์ ให้ครบถ้วน (ไม่ต้องคีย์ผลรวมของแถว และ คอลัมน์ เพราะโปรแกรมจะคำนวณอัตโนมัติ)</t>
  </si>
  <si>
    <t>ตัวแปรทั้งสองเป็นจัดอันดับ (Ordinal scale)</t>
  </si>
  <si>
    <t>2. จำนวนแถว x จำนวนคอลัมน์ ไม่เกิน 5 x 5</t>
  </si>
  <si>
    <t>(ไม่ต้องคีย์ผลรวมของแถว และ คอลัมน์ เพราะโปรแกรมจะคำนวณอัตโนมัติ)</t>
  </si>
  <si>
    <t xml:space="preserve">คำชี้แจง  คีย์ข้อมูลในตารางแถว x คอลัมน์ (จำนวนแถว x จำนวนคอลัมน์ ไม่เกิน 5 x 5) </t>
  </si>
  <si>
    <t>Ty</t>
  </si>
  <si>
    <t>Tx</t>
  </si>
  <si>
    <t>Kendall's tau-b</t>
  </si>
  <si>
    <t>Ns : C</t>
  </si>
  <si>
    <t>Nd : D</t>
  </si>
  <si>
    <t>C-D</t>
  </si>
  <si>
    <t>C+D+Ty</t>
  </si>
  <si>
    <t>C+D+Tx</t>
  </si>
  <si>
    <t>Sqrt(A28*A29)</t>
  </si>
  <si>
    <t>โปรแกรมการทดสอบความสัมพันธ์ระหว่างตัวแปร โดยใช้ Kendall's tau-b</t>
  </si>
  <si>
    <t xml:space="preserve">2. ผลลัพธ์จะนำเสนอค่า Kendall's tau-b  และ สรุปผล </t>
  </si>
  <si>
    <t xml:space="preserve">โปรแกรมการทดสอบความสัมพันธ์ระหว่างตัวแปร  โดยใช้ Kendall's tau-b </t>
  </si>
  <si>
    <t xml:space="preserve">โปรแกรมการวิเคราะห์ Kendall's tau-b </t>
  </si>
  <si>
    <t>p-value</t>
  </si>
  <si>
    <t>n</t>
  </si>
  <si>
    <t>3*tau</t>
  </si>
  <si>
    <t>sqrt(n(n-1)</t>
  </si>
  <si>
    <t>sqrt(2(2n+5)</t>
  </si>
  <si>
    <t>Z</t>
  </si>
  <si>
    <t>Z-stat</t>
  </si>
  <si>
    <t>2n+5</t>
  </si>
  <si>
    <t>2(2n+5)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</si>
</sst>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#0;\-##0;_);_(@_)"/>
    <numFmt numFmtId="166" formatCode="###0"/>
    <numFmt numFmtId="167" formatCode="0.0000"/>
  </numFmts>
  <fonts count="9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121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0" fillId="2" borderId="0" xfId="0" applyFill="1" applyProtection="1">
      <protection hidden="1"/>
    </xf>
    <xf numFmtId="0" fontId="4" fillId="6" borderId="13" xfId="0" applyFont="1" applyFill="1" applyBorder="1" applyAlignment="1" applyProtection="1">
      <protection hidden="1"/>
    </xf>
    <xf numFmtId="0" fontId="4" fillId="6" borderId="14" xfId="0" applyFont="1" applyFill="1" applyBorder="1" applyAlignment="1" applyProtection="1">
      <protection hidden="1"/>
    </xf>
    <xf numFmtId="0" fontId="4" fillId="6" borderId="15" xfId="0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4" fillId="6" borderId="16" xfId="0" applyFont="1" applyFill="1" applyBorder="1" applyAlignment="1" applyProtection="1">
      <protection hidden="1"/>
    </xf>
    <xf numFmtId="0" fontId="5" fillId="6" borderId="0" xfId="0" applyFont="1" applyFill="1" applyBorder="1" applyProtection="1">
      <protection hidden="1"/>
    </xf>
    <xf numFmtId="0" fontId="4" fillId="6" borderId="0" xfId="0" applyFont="1" applyFill="1" applyBorder="1" applyAlignment="1" applyProtection="1">
      <protection hidden="1"/>
    </xf>
    <xf numFmtId="0" fontId="4" fillId="6" borderId="17" xfId="0" applyFont="1" applyFill="1" applyBorder="1" applyAlignment="1" applyProtection="1">
      <protection hidden="1"/>
    </xf>
    <xf numFmtId="0" fontId="6" fillId="6" borderId="18" xfId="0" applyFont="1" applyFill="1" applyBorder="1" applyAlignment="1" applyProtection="1">
      <alignment vertical="center"/>
      <protection hidden="1"/>
    </xf>
    <xf numFmtId="0" fontId="0" fillId="6" borderId="19" xfId="0" applyFill="1" applyBorder="1" applyProtection="1">
      <protection hidden="1"/>
    </xf>
    <xf numFmtId="0" fontId="6" fillId="6" borderId="19" xfId="0" applyFont="1" applyFill="1" applyBorder="1" applyAlignment="1" applyProtection="1">
      <alignment vertical="center"/>
      <protection hidden="1"/>
    </xf>
    <xf numFmtId="0" fontId="6" fillId="6" borderId="20" xfId="0" applyFont="1" applyFill="1" applyBorder="1" applyAlignment="1" applyProtection="1">
      <alignment vertical="center"/>
      <protection hidden="1"/>
    </xf>
    <xf numFmtId="0" fontId="1" fillId="7" borderId="13" xfId="0" applyFont="1" applyFill="1" applyBorder="1" applyProtection="1">
      <protection hidden="1"/>
    </xf>
    <xf numFmtId="0" fontId="0" fillId="2" borderId="14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16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ont="1" applyFill="1" applyBorder="1" applyProtection="1">
      <protection hidden="1"/>
    </xf>
    <xf numFmtId="0" fontId="0" fillId="2" borderId="19" xfId="0" applyFont="1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6" fillId="7" borderId="13" xfId="0" applyFont="1" applyFill="1" applyBorder="1" applyProtection="1">
      <protection hidden="1"/>
    </xf>
    <xf numFmtId="0" fontId="6" fillId="7" borderId="14" xfId="0" applyFont="1" applyFill="1" applyBorder="1" applyProtection="1">
      <protection hidden="1"/>
    </xf>
    <xf numFmtId="0" fontId="0" fillId="2" borderId="16" xfId="0" applyFill="1" applyBorder="1" applyAlignment="1" applyProtection="1">
      <alignment vertical="center"/>
      <protection hidden="1"/>
    </xf>
    <xf numFmtId="0" fontId="0" fillId="2" borderId="16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1" fillId="9" borderId="1" xfId="0" applyFont="1" applyFill="1" applyBorder="1" applyProtection="1">
      <protection hidden="1"/>
    </xf>
    <xf numFmtId="0" fontId="0" fillId="2" borderId="0" xfId="0" quotePrefix="1" applyFill="1" applyProtection="1">
      <protection hidden="1"/>
    </xf>
    <xf numFmtId="0" fontId="0" fillId="2" borderId="1" xfId="0" applyFill="1" applyBorder="1" applyProtection="1">
      <protection hidden="1"/>
    </xf>
    <xf numFmtId="164" fontId="0" fillId="2" borderId="19" xfId="0" applyNumberFormat="1" applyFill="1" applyBorder="1" applyAlignment="1" applyProtection="1">
      <alignment horizontal="left"/>
      <protection hidden="1"/>
    </xf>
    <xf numFmtId="0" fontId="1" fillId="2" borderId="0" xfId="0" applyFont="1" applyFill="1" applyBorder="1" applyProtection="1">
      <protection hidden="1"/>
    </xf>
    <xf numFmtId="0" fontId="1" fillId="7" borderId="18" xfId="0" applyFont="1" applyFill="1" applyBorder="1" applyProtection="1">
      <protection hidden="1"/>
    </xf>
    <xf numFmtId="0" fontId="0" fillId="7" borderId="19" xfId="0" applyFill="1" applyBorder="1" applyProtection="1">
      <protection hidden="1"/>
    </xf>
    <xf numFmtId="0" fontId="0" fillId="7" borderId="20" xfId="0" applyFill="1" applyBorder="1" applyProtection="1">
      <protection hidden="1"/>
    </xf>
    <xf numFmtId="165" fontId="3" fillId="2" borderId="1" xfId="0" applyNumberFormat="1" applyFont="1" applyFill="1" applyBorder="1" applyAlignment="1" applyProtection="1">
      <alignment horizontal="center"/>
      <protection hidden="1"/>
    </xf>
    <xf numFmtId="0" fontId="0" fillId="2" borderId="21" xfId="0" applyFill="1" applyBorder="1" applyProtection="1"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9" borderId="11" xfId="0" applyFont="1" applyFill="1" applyBorder="1" applyAlignment="1" applyProtection="1">
      <alignment horizontal="center"/>
      <protection hidden="1"/>
    </xf>
    <xf numFmtId="0" fontId="1" fillId="8" borderId="1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7" fillId="0" borderId="1" xfId="4" applyNumberFormat="1" applyFont="1" applyBorder="1" applyAlignment="1" applyProtection="1">
      <alignment horizontal="center" vertical="top"/>
      <protection locked="0"/>
    </xf>
    <xf numFmtId="0" fontId="4" fillId="4" borderId="2" xfId="0" applyFont="1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4" fillId="4" borderId="4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5" borderId="1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3" xfId="0" applyFill="1" applyBorder="1" applyProtection="1">
      <protection hidden="1"/>
    </xf>
    <xf numFmtId="164" fontId="0" fillId="2" borderId="0" xfId="0" applyNumberFormat="1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6" borderId="0" xfId="0" applyFill="1" applyBorder="1" applyProtection="1">
      <protection hidden="1"/>
    </xf>
    <xf numFmtId="167" fontId="0" fillId="2" borderId="0" xfId="0" applyNumberForma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164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1" fillId="7" borderId="13" xfId="0" applyFont="1" applyFill="1" applyBorder="1" applyAlignment="1" applyProtection="1">
      <alignment horizontal="left" vertical="center"/>
      <protection hidden="1"/>
    </xf>
    <xf numFmtId="0" fontId="1" fillId="7" borderId="14" xfId="0" applyFont="1" applyFill="1" applyBorder="1" applyAlignment="1" applyProtection="1">
      <alignment horizontal="left" vertical="center"/>
      <protection hidden="1"/>
    </xf>
    <xf numFmtId="0" fontId="1" fillId="7" borderId="15" xfId="0" applyFont="1" applyFill="1" applyBorder="1" applyAlignment="1" applyProtection="1">
      <alignment horizontal="left" vertical="center"/>
      <protection hidden="1"/>
    </xf>
  </cellXfs>
  <cellStyles count="5">
    <cellStyle name="Normal 2" xfId="1"/>
    <cellStyle name="ปกติ" xfId="0" builtinId="0"/>
    <cellStyle name="ปกติ 2" xfId="2"/>
    <cellStyle name="ปกติ_Sheet2" xfId="4"/>
    <cellStyle name="เปอร์เซ็นต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24</xdr:row>
      <xdr:rowOff>0</xdr:rowOff>
    </xdr:from>
    <xdr:to>
      <xdr:col>12</xdr:col>
      <xdr:colOff>304658</xdr:colOff>
      <xdr:row>28</xdr:row>
      <xdr:rowOff>55238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6384" y="4479018"/>
          <a:ext cx="2952381" cy="7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448642</xdr:colOff>
      <xdr:row>36</xdr:row>
      <xdr:rowOff>162878</xdr:rowOff>
    </xdr:from>
    <xdr:to>
      <xdr:col>16</xdr:col>
      <xdr:colOff>50755</xdr:colOff>
      <xdr:row>47</xdr:row>
      <xdr:rowOff>83388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6196" y="6982226"/>
          <a:ext cx="5427548" cy="1970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58"/>
  <sheetViews>
    <sheetView workbookViewId="0">
      <selection activeCell="B42" sqref="B42"/>
    </sheetView>
  </sheetViews>
  <sheetFormatPr defaultRowHeight="14.5"/>
  <sheetData>
    <row r="1" spans="1:2">
      <c r="A1" t="s">
        <v>0</v>
      </c>
    </row>
    <row r="3" spans="1:2">
      <c r="A3" t="s">
        <v>1</v>
      </c>
    </row>
    <row r="4" spans="1:2">
      <c r="A4">
        <v>2</v>
      </c>
      <c r="B4">
        <v>6</v>
      </c>
    </row>
    <row r="5" spans="1:2">
      <c r="A5">
        <v>2</v>
      </c>
      <c r="B5">
        <v>7</v>
      </c>
    </row>
    <row r="6" spans="1:2">
      <c r="A6">
        <v>3</v>
      </c>
      <c r="B6">
        <v>7</v>
      </c>
    </row>
    <row r="7" spans="1:2">
      <c r="A7">
        <v>3</v>
      </c>
      <c r="B7">
        <v>8</v>
      </c>
    </row>
    <row r="8" spans="1:2">
      <c r="A8">
        <v>1</v>
      </c>
      <c r="B8">
        <v>8</v>
      </c>
    </row>
    <row r="9" spans="1:2">
      <c r="A9">
        <v>3</v>
      </c>
      <c r="B9">
        <v>8</v>
      </c>
    </row>
    <row r="10" spans="1:2">
      <c r="A10">
        <v>3</v>
      </c>
      <c r="B10">
        <v>8</v>
      </c>
    </row>
    <row r="11" spans="1:2">
      <c r="A11">
        <v>2</v>
      </c>
      <c r="B11">
        <v>8</v>
      </c>
    </row>
    <row r="12" spans="1:2">
      <c r="A12">
        <v>2</v>
      </c>
      <c r="B12">
        <v>9</v>
      </c>
    </row>
    <row r="13" spans="1:2">
      <c r="A13">
        <v>2</v>
      </c>
      <c r="B13">
        <v>8</v>
      </c>
    </row>
    <row r="14" spans="1:2">
      <c r="A14">
        <v>1</v>
      </c>
      <c r="B14">
        <v>8</v>
      </c>
    </row>
    <row r="15" spans="1:2">
      <c r="A15">
        <v>1</v>
      </c>
      <c r="B15">
        <v>7</v>
      </c>
    </row>
    <row r="16" spans="1:2">
      <c r="A16">
        <v>2</v>
      </c>
      <c r="B16">
        <v>7</v>
      </c>
    </row>
    <row r="17" spans="1:2">
      <c r="A17">
        <v>1</v>
      </c>
      <c r="B17">
        <v>4</v>
      </c>
    </row>
    <row r="18" spans="1:2">
      <c r="A18">
        <v>3</v>
      </c>
      <c r="B18">
        <v>4</v>
      </c>
    </row>
    <row r="19" spans="1:2">
      <c r="A19">
        <v>1</v>
      </c>
      <c r="B19">
        <v>5.5</v>
      </c>
    </row>
    <row r="20" spans="1:2">
      <c r="A20">
        <v>3</v>
      </c>
      <c r="B20">
        <v>5.5</v>
      </c>
    </row>
    <row r="21" spans="1:2">
      <c r="A21">
        <v>1</v>
      </c>
      <c r="B21">
        <v>9.5</v>
      </c>
    </row>
    <row r="22" spans="1:2">
      <c r="A22">
        <v>3</v>
      </c>
      <c r="B22">
        <v>9.5</v>
      </c>
    </row>
    <row r="23" spans="1:2">
      <c r="A23">
        <v>1</v>
      </c>
      <c r="B23">
        <v>11</v>
      </c>
    </row>
    <row r="24" spans="1:2">
      <c r="A24">
        <v>3</v>
      </c>
      <c r="B24">
        <v>11</v>
      </c>
    </row>
    <row r="26" spans="1:2">
      <c r="A26" t="s">
        <v>2</v>
      </c>
    </row>
    <row r="27" spans="1:2">
      <c r="A27">
        <v>6</v>
      </c>
      <c r="B27">
        <v>1</v>
      </c>
    </row>
    <row r="28" spans="1:2">
      <c r="A28">
        <v>6</v>
      </c>
      <c r="B28">
        <v>2</v>
      </c>
    </row>
    <row r="29" spans="1:2">
      <c r="A29">
        <v>7</v>
      </c>
      <c r="B29">
        <v>1</v>
      </c>
    </row>
    <row r="30" spans="1:2">
      <c r="A30">
        <v>7</v>
      </c>
      <c r="B30">
        <v>2</v>
      </c>
    </row>
    <row r="31" spans="1:2">
      <c r="A31">
        <v>7</v>
      </c>
      <c r="B31">
        <v>3</v>
      </c>
    </row>
    <row r="32" spans="1:2">
      <c r="A32">
        <v>7</v>
      </c>
      <c r="B32">
        <v>4</v>
      </c>
    </row>
    <row r="33" spans="1:2">
      <c r="A33">
        <v>7</v>
      </c>
      <c r="B33">
        <v>5</v>
      </c>
    </row>
    <row r="34" spans="1:2">
      <c r="A34">
        <v>8</v>
      </c>
      <c r="B34">
        <v>1</v>
      </c>
    </row>
    <row r="35" spans="1:2">
      <c r="A35">
        <v>8</v>
      </c>
      <c r="B35">
        <v>2</v>
      </c>
    </row>
    <row r="36" spans="1:2">
      <c r="A36">
        <v>8</v>
      </c>
      <c r="B36">
        <v>3</v>
      </c>
    </row>
    <row r="37" spans="1:2">
      <c r="A37">
        <v>8</v>
      </c>
      <c r="B37">
        <v>4</v>
      </c>
    </row>
    <row r="38" spans="1:2">
      <c r="A38">
        <v>8</v>
      </c>
      <c r="B38">
        <v>5</v>
      </c>
    </row>
    <row r="39" spans="1:2">
      <c r="A39">
        <v>8</v>
      </c>
      <c r="B39">
        <v>6</v>
      </c>
    </row>
    <row r="40" spans="1:2">
      <c r="A40">
        <v>9</v>
      </c>
      <c r="B40">
        <v>1</v>
      </c>
    </row>
    <row r="41" spans="1:2">
      <c r="A41">
        <v>9</v>
      </c>
      <c r="B41">
        <v>2</v>
      </c>
    </row>
    <row r="43" spans="1:2">
      <c r="A43" t="s">
        <v>3</v>
      </c>
    </row>
    <row r="44" spans="1:2">
      <c r="A44">
        <v>6</v>
      </c>
      <c r="B44">
        <v>-1.5341205443525459</v>
      </c>
    </row>
    <row r="45" spans="1:2">
      <c r="A45">
        <v>6</v>
      </c>
      <c r="B45">
        <v>-1.1503493803760083</v>
      </c>
    </row>
    <row r="46" spans="1:2">
      <c r="A46">
        <v>7</v>
      </c>
      <c r="B46">
        <v>-0.88714655901887607</v>
      </c>
    </row>
    <row r="47" spans="1:2">
      <c r="A47">
        <v>7</v>
      </c>
      <c r="B47">
        <v>-0.67448975019608193</v>
      </c>
    </row>
    <row r="48" spans="1:2">
      <c r="A48">
        <v>7</v>
      </c>
      <c r="B48">
        <v>-0.48877641111466941</v>
      </c>
    </row>
    <row r="49" spans="1:2">
      <c r="A49">
        <v>7</v>
      </c>
      <c r="B49">
        <v>-0.3186393639643752</v>
      </c>
    </row>
    <row r="50" spans="1:2">
      <c r="A50">
        <v>7</v>
      </c>
      <c r="B50">
        <v>-0.1573106846101707</v>
      </c>
    </row>
    <row r="51" spans="1:2">
      <c r="A51">
        <v>8</v>
      </c>
      <c r="B51">
        <v>0</v>
      </c>
    </row>
    <row r="52" spans="1:2">
      <c r="A52">
        <v>8</v>
      </c>
      <c r="B52">
        <v>0.1573106846101707</v>
      </c>
    </row>
    <row r="53" spans="1:2">
      <c r="A53">
        <v>8</v>
      </c>
      <c r="B53">
        <v>0.3186393639643752</v>
      </c>
    </row>
    <row r="54" spans="1:2">
      <c r="A54">
        <v>8</v>
      </c>
      <c r="B54">
        <v>0.48877641111466941</v>
      </c>
    </row>
    <row r="55" spans="1:2">
      <c r="A55">
        <v>8</v>
      </c>
      <c r="B55">
        <v>0.67448975019608193</v>
      </c>
    </row>
    <row r="56" spans="1:2">
      <c r="A56">
        <v>8</v>
      </c>
      <c r="B56">
        <v>0.88714655901887607</v>
      </c>
    </row>
    <row r="57" spans="1:2">
      <c r="A57">
        <v>9</v>
      </c>
      <c r="B57">
        <v>1.1503493803760083</v>
      </c>
    </row>
    <row r="58" spans="1:2">
      <c r="A58">
        <v>9</v>
      </c>
      <c r="B58">
        <v>1.5341205443525465</v>
      </c>
    </row>
  </sheetData>
  <sortState ref="A44:A58">
    <sortCondition ref="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66"/>
  <sheetViews>
    <sheetView tabSelected="1" workbookViewId="0">
      <selection activeCell="E19" sqref="E19"/>
    </sheetView>
  </sheetViews>
  <sheetFormatPr defaultRowHeight="14.5"/>
  <cols>
    <col min="1" max="1" width="3.26953125" style="1" customWidth="1"/>
    <col min="2" max="10" width="8.7265625" style="5"/>
    <col min="11" max="11" width="10.54296875" style="5" customWidth="1"/>
    <col min="12" max="12" width="8.7265625" style="1"/>
    <col min="13" max="13" width="11.453125" style="1" customWidth="1"/>
    <col min="14" max="57" width="8.7265625" style="1"/>
    <col min="58" max="16384" width="8.7265625" style="5"/>
  </cols>
  <sheetData>
    <row r="1" spans="1:13" s="1" customFormat="1"/>
    <row r="2" spans="1:13" ht="18.5">
      <c r="B2" s="2" t="s">
        <v>62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8.5">
      <c r="B3" s="6"/>
      <c r="C3" s="7" t="s">
        <v>49</v>
      </c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ht="15.5">
      <c r="B4" s="10" t="s">
        <v>15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3" s="1" customFormat="1"/>
    <row r="6" spans="1:13">
      <c r="B6" s="14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6"/>
      <c r="M6" s="17"/>
    </row>
    <row r="7" spans="1:13">
      <c r="B7" s="18" t="s">
        <v>17</v>
      </c>
      <c r="C7" s="19"/>
      <c r="D7" s="19"/>
      <c r="E7" s="19"/>
      <c r="F7" s="19"/>
      <c r="G7" s="19"/>
      <c r="H7" s="19"/>
      <c r="I7" s="19"/>
      <c r="J7" s="19"/>
      <c r="K7" s="19"/>
      <c r="L7" s="20"/>
      <c r="M7" s="21"/>
    </row>
    <row r="8" spans="1:13">
      <c r="A8" s="5"/>
      <c r="B8" s="18" t="s">
        <v>48</v>
      </c>
      <c r="C8" s="19"/>
      <c r="D8" s="19"/>
      <c r="E8" s="19"/>
      <c r="F8" s="19"/>
      <c r="G8" s="19"/>
      <c r="H8" s="19"/>
      <c r="I8" s="19"/>
      <c r="J8" s="19"/>
      <c r="K8" s="19"/>
      <c r="L8" s="20"/>
      <c r="M8" s="21"/>
    </row>
    <row r="9" spans="1:13">
      <c r="A9" s="5"/>
      <c r="B9" s="22" t="s">
        <v>50</v>
      </c>
      <c r="C9" s="23"/>
      <c r="D9" s="23"/>
      <c r="E9" s="23"/>
      <c r="F9" s="23"/>
      <c r="G9" s="23"/>
      <c r="H9" s="23"/>
      <c r="I9" s="23"/>
      <c r="J9" s="23"/>
      <c r="K9" s="23"/>
      <c r="L9" s="24"/>
      <c r="M9" s="25"/>
    </row>
    <row r="10" spans="1:13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s="1" customFormat="1" ht="15.5">
      <c r="B11" s="26" t="s">
        <v>18</v>
      </c>
      <c r="C11" s="27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s="1" customFormat="1">
      <c r="B12" s="28" t="s">
        <v>19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</row>
    <row r="13" spans="1:13" s="1" customFormat="1">
      <c r="B13" s="29" t="s">
        <v>63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</row>
    <row r="14" spans="1:13" s="1" customFormat="1">
      <c r="B14" s="29" t="s">
        <v>20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</row>
    <row r="15" spans="1:13" s="1" customFormat="1">
      <c r="B15" s="29"/>
      <c r="C15" s="20" t="s">
        <v>21</v>
      </c>
      <c r="D15" s="20"/>
      <c r="E15" s="20"/>
      <c r="F15" s="20"/>
      <c r="G15" s="20"/>
      <c r="H15" s="20"/>
      <c r="I15" s="20"/>
      <c r="J15" s="20"/>
      <c r="K15" s="20"/>
      <c r="L15" s="20"/>
      <c r="M15" s="21"/>
    </row>
    <row r="16" spans="1:13" s="1" customFormat="1">
      <c r="B16" s="29"/>
      <c r="C16" s="20" t="s">
        <v>22</v>
      </c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2:13" s="1" customFormat="1">
      <c r="B17" s="29"/>
      <c r="C17" s="20" t="s">
        <v>23</v>
      </c>
      <c r="D17" s="20"/>
      <c r="E17" s="20"/>
      <c r="F17" s="20"/>
      <c r="G17" s="20"/>
      <c r="H17" s="20"/>
      <c r="I17" s="20"/>
      <c r="J17" s="20"/>
      <c r="K17" s="20"/>
      <c r="L17" s="20"/>
      <c r="M17" s="21"/>
    </row>
    <row r="18" spans="2:13" s="1" customFormat="1">
      <c r="B18" s="29"/>
      <c r="C18" s="20" t="s">
        <v>24</v>
      </c>
      <c r="D18" s="20"/>
      <c r="E18" s="20"/>
      <c r="F18" s="20"/>
      <c r="G18" s="20"/>
      <c r="H18" s="20"/>
      <c r="I18" s="20"/>
      <c r="J18" s="20"/>
      <c r="K18" s="20"/>
      <c r="L18" s="20"/>
      <c r="M18" s="21"/>
    </row>
    <row r="19" spans="2:13" s="1" customFormat="1">
      <c r="B19" s="29"/>
      <c r="C19" s="20" t="s">
        <v>25</v>
      </c>
      <c r="D19" s="20"/>
      <c r="E19" s="20"/>
      <c r="F19" s="20"/>
      <c r="G19" s="20"/>
      <c r="H19" s="20"/>
      <c r="I19" s="20"/>
      <c r="J19" s="20"/>
      <c r="K19" s="20"/>
      <c r="L19" s="20"/>
      <c r="M19" s="21"/>
    </row>
    <row r="20" spans="2:13" s="1" customFormat="1">
      <c r="B20" s="30"/>
      <c r="C20" s="34" t="s">
        <v>26</v>
      </c>
      <c r="D20" s="24"/>
      <c r="E20" s="24"/>
      <c r="F20" s="24"/>
      <c r="G20" s="24"/>
      <c r="H20" s="24"/>
      <c r="I20" s="24"/>
      <c r="J20" s="24"/>
      <c r="K20" s="24"/>
      <c r="L20" s="24"/>
      <c r="M20" s="25"/>
    </row>
    <row r="21" spans="2:13" s="1" customFormat="1"/>
    <row r="22" spans="2:13" s="1" customFormat="1"/>
    <row r="23" spans="2:13" s="1" customFormat="1"/>
    <row r="24" spans="2:13" s="1" customFormat="1"/>
    <row r="25" spans="2:13" s="1" customFormat="1"/>
    <row r="26" spans="2:13" s="1" customFormat="1"/>
    <row r="27" spans="2:13" s="1" customFormat="1"/>
    <row r="28" spans="2:13" s="1" customFormat="1"/>
    <row r="29" spans="2:13" s="1" customFormat="1"/>
    <row r="30" spans="2:13" s="1" customFormat="1"/>
    <row r="31" spans="2:13" s="1" customFormat="1"/>
    <row r="32" spans="2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</sheetData>
  <sheetProtection algorithmName="SHA-512" hashValue="OeuJUDSCaz15fDMFXCPoxP7U960QAWXAuyQoJy5OvZUXP0YZghHonpd//3XF68nayPEefxLMTHgdGjhpnlnSXA==" saltValue="+6m2wGx/7mf7cjdL00XYT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31"/>
  <sheetViews>
    <sheetView workbookViewId="0">
      <selection activeCell="G14" sqref="G14"/>
    </sheetView>
  </sheetViews>
  <sheetFormatPr defaultColWidth="8.453125" defaultRowHeight="14.5"/>
  <cols>
    <col min="1" max="1" width="12.7265625" style="20" customWidth="1"/>
    <col min="2" max="7" width="10.6328125" style="20" customWidth="1"/>
    <col min="8" max="27" width="8.453125" style="1"/>
    <col min="28" max="16384" width="8.453125" style="5"/>
  </cols>
  <sheetData>
    <row r="1" spans="1:8" ht="18.5">
      <c r="A1" s="2" t="s">
        <v>64</v>
      </c>
      <c r="B1" s="3"/>
      <c r="C1" s="3"/>
      <c r="D1" s="3"/>
      <c r="E1" s="3"/>
      <c r="F1" s="3"/>
      <c r="G1" s="3"/>
      <c r="H1" s="4"/>
    </row>
    <row r="2" spans="1:8" ht="18.5">
      <c r="A2" s="6"/>
      <c r="B2" s="7" t="s">
        <v>49</v>
      </c>
      <c r="C2" s="8"/>
      <c r="D2" s="8"/>
      <c r="E2" s="8"/>
      <c r="F2" s="8"/>
      <c r="G2" s="8"/>
      <c r="H2" s="9"/>
    </row>
    <row r="3" spans="1:8" s="20" customFormat="1" ht="15.5">
      <c r="A3" s="10" t="s">
        <v>15</v>
      </c>
      <c r="B3" s="11"/>
      <c r="C3" s="12"/>
      <c r="D3" s="12"/>
      <c r="E3" s="12"/>
      <c r="F3" s="12"/>
      <c r="G3" s="12"/>
      <c r="H3" s="13"/>
    </row>
    <row r="4" spans="1:8" ht="15" customHeight="1"/>
    <row r="5" spans="1:8" ht="15" customHeight="1">
      <c r="A5" s="72" t="s">
        <v>52</v>
      </c>
      <c r="B5" s="73"/>
      <c r="C5" s="73"/>
      <c r="D5" s="73"/>
      <c r="E5" s="73"/>
      <c r="F5" s="73"/>
      <c r="G5" s="74"/>
    </row>
    <row r="6" spans="1:8" ht="15" customHeight="1">
      <c r="A6" s="36" t="s">
        <v>51</v>
      </c>
      <c r="B6" s="37"/>
      <c r="C6" s="37"/>
      <c r="D6" s="37"/>
      <c r="E6" s="37"/>
      <c r="F6" s="37"/>
      <c r="G6" s="38"/>
    </row>
    <row r="7" spans="1:8" ht="15" customHeight="1">
      <c r="A7" s="35"/>
    </row>
    <row r="8" spans="1:8" ht="15" customHeight="1">
      <c r="A8" s="31" t="s">
        <v>30</v>
      </c>
      <c r="B8" s="42" t="s">
        <v>31</v>
      </c>
      <c r="C8" s="42" t="s">
        <v>32</v>
      </c>
      <c r="D8" s="42" t="s">
        <v>33</v>
      </c>
      <c r="E8" s="42" t="s">
        <v>34</v>
      </c>
      <c r="F8" s="42" t="s">
        <v>35</v>
      </c>
      <c r="G8" s="43" t="s">
        <v>36</v>
      </c>
      <c r="H8" s="32"/>
    </row>
    <row r="9" spans="1:8" ht="15" customHeight="1">
      <c r="A9" s="40" t="s">
        <v>37</v>
      </c>
      <c r="B9" s="44">
        <v>74</v>
      </c>
      <c r="C9" s="44">
        <v>24</v>
      </c>
      <c r="D9" s="44">
        <v>8</v>
      </c>
      <c r="E9" s="44">
        <v>16</v>
      </c>
      <c r="F9" s="45"/>
      <c r="G9" s="39">
        <f>SUM(B9:F9)</f>
        <v>122</v>
      </c>
    </row>
    <row r="10" spans="1:8" ht="15" customHeight="1">
      <c r="A10" s="40" t="s">
        <v>38</v>
      </c>
      <c r="B10" s="44">
        <v>15</v>
      </c>
      <c r="C10" s="44">
        <v>63</v>
      </c>
      <c r="D10" s="44">
        <v>24</v>
      </c>
      <c r="E10" s="44">
        <v>12</v>
      </c>
      <c r="F10" s="45"/>
      <c r="G10" s="39">
        <f>SUM(B10:F10)</f>
        <v>114</v>
      </c>
    </row>
    <row r="11" spans="1:8" ht="15" customHeight="1">
      <c r="A11" s="40" t="s">
        <v>39</v>
      </c>
      <c r="B11" s="44">
        <v>11</v>
      </c>
      <c r="C11" s="44">
        <v>13</v>
      </c>
      <c r="D11" s="44">
        <v>68</v>
      </c>
      <c r="E11" s="44">
        <v>72</v>
      </c>
      <c r="F11" s="45"/>
      <c r="G11" s="39">
        <f>SUM(B11:F11)</f>
        <v>164</v>
      </c>
    </row>
    <row r="12" spans="1:8" ht="15" customHeight="1">
      <c r="A12" s="40" t="s">
        <v>40</v>
      </c>
      <c r="B12" s="45"/>
      <c r="C12" s="45"/>
      <c r="D12" s="45"/>
      <c r="E12" s="45"/>
      <c r="F12" s="45"/>
      <c r="G12" s="39">
        <f>SUM(B12:F12)</f>
        <v>0</v>
      </c>
    </row>
    <row r="13" spans="1:8" ht="15" customHeight="1">
      <c r="A13" s="40" t="s">
        <v>41</v>
      </c>
      <c r="B13" s="45"/>
      <c r="C13" s="45"/>
      <c r="D13" s="45"/>
      <c r="E13" s="45"/>
      <c r="F13" s="45"/>
      <c r="G13" s="39">
        <f>SUM(B13:F13)</f>
        <v>0</v>
      </c>
    </row>
    <row r="14" spans="1:8" ht="15" customHeight="1">
      <c r="A14" s="41" t="s">
        <v>36</v>
      </c>
      <c r="B14" s="39">
        <f t="shared" ref="B14:F14" si="0">SUM(B9:B13)</f>
        <v>100</v>
      </c>
      <c r="C14" s="39">
        <f t="shared" si="0"/>
        <v>100</v>
      </c>
      <c r="D14" s="39">
        <f t="shared" si="0"/>
        <v>100</v>
      </c>
      <c r="E14" s="39">
        <f t="shared" si="0"/>
        <v>100</v>
      </c>
      <c r="F14" s="39">
        <f t="shared" si="0"/>
        <v>0</v>
      </c>
      <c r="G14" s="39">
        <f>SUM(G9:G13)</f>
        <v>400</v>
      </c>
    </row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</sheetData>
  <sheetProtection algorithmName="SHA-512" hashValue="nXDqOBY/waJbw5BfQbi+rwUepZVwaiNsD2LNB0v+q+N8d9cYWxTdGsME9mJz8hZUibXjGPWp+2qF67QPO2oWZA==" saltValue="SIUHC+KxHnnDK8SsuBteOA==" spinCount="100000" sheet="1" objects="1" scenarios="1"/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50"/>
  <sheetViews>
    <sheetView topLeftCell="A13" zoomScale="92" zoomScaleNormal="92" workbookViewId="0">
      <selection activeCell="H36" sqref="H36"/>
    </sheetView>
  </sheetViews>
  <sheetFormatPr defaultColWidth="8.54296875" defaultRowHeight="14.5"/>
  <cols>
    <col min="1" max="1" width="18.7265625" style="20" customWidth="1"/>
    <col min="2" max="2" width="12.54296875" style="20" customWidth="1"/>
    <col min="3" max="6" width="8.7265625" style="20" customWidth="1"/>
    <col min="7" max="7" width="11.54296875" style="20" customWidth="1"/>
    <col min="8" max="8" width="8.54296875" style="20"/>
    <col min="9" max="9" width="3.81640625" style="1" customWidth="1"/>
    <col min="10" max="24" width="8.54296875" style="1"/>
    <col min="25" max="16384" width="8.54296875" style="5"/>
  </cols>
  <sheetData>
    <row r="1" spans="1:10" ht="18.5">
      <c r="A1" s="46" t="s">
        <v>65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ht="19" thickBot="1">
      <c r="A2" s="49" t="s">
        <v>4</v>
      </c>
      <c r="B2" s="50"/>
      <c r="C2" s="50"/>
      <c r="D2" s="50"/>
      <c r="E2" s="50"/>
      <c r="F2" s="50"/>
      <c r="G2" s="50"/>
      <c r="H2" s="50"/>
      <c r="I2" s="50"/>
      <c r="J2" s="51"/>
    </row>
    <row r="3" spans="1:10" ht="15" thickBot="1">
      <c r="A3" s="52" t="s">
        <v>12</v>
      </c>
      <c r="B3" s="53"/>
      <c r="C3" s="54"/>
      <c r="D3" s="55"/>
      <c r="E3" s="55"/>
      <c r="F3" s="55"/>
      <c r="G3" s="55"/>
      <c r="H3" s="55"/>
      <c r="I3" s="55"/>
      <c r="J3" s="56"/>
    </row>
    <row r="4" spans="1:10">
      <c r="A4" s="57"/>
      <c r="B4" s="58"/>
      <c r="C4" s="59"/>
    </row>
    <row r="6" spans="1:10">
      <c r="A6" s="60" t="s">
        <v>5</v>
      </c>
      <c r="B6" s="60" t="s">
        <v>6</v>
      </c>
      <c r="C6" s="60"/>
    </row>
    <row r="7" spans="1:10">
      <c r="A7" s="33" t="s">
        <v>7</v>
      </c>
      <c r="B7" s="61" t="s">
        <v>42</v>
      </c>
      <c r="C7" s="61" t="s">
        <v>9</v>
      </c>
      <c r="D7" s="61" t="s">
        <v>43</v>
      </c>
      <c r="E7" s="61" t="s">
        <v>8</v>
      </c>
      <c r="F7" s="61" t="s">
        <v>44</v>
      </c>
      <c r="G7" s="33" t="s">
        <v>10</v>
      </c>
      <c r="J7" s="32"/>
    </row>
    <row r="8" spans="1:10">
      <c r="A8" s="33" t="s">
        <v>45</v>
      </c>
      <c r="B8" s="33">
        <f>Data!B9</f>
        <v>74</v>
      </c>
      <c r="C8" s="33">
        <f>Data!C9</f>
        <v>24</v>
      </c>
      <c r="D8" s="33">
        <f>Data!D9</f>
        <v>8</v>
      </c>
      <c r="E8" s="33">
        <f>Data!E9</f>
        <v>16</v>
      </c>
      <c r="F8" s="33">
        <f>Data!F9</f>
        <v>0</v>
      </c>
      <c r="G8" s="33">
        <f>SUM(B8:F8)</f>
        <v>122</v>
      </c>
    </row>
    <row r="9" spans="1:10">
      <c r="A9" s="33" t="s">
        <v>46</v>
      </c>
      <c r="B9" s="33">
        <f>Data!B10</f>
        <v>15</v>
      </c>
      <c r="C9" s="33">
        <f>Data!C10</f>
        <v>63</v>
      </c>
      <c r="D9" s="33">
        <f>Data!D10</f>
        <v>24</v>
      </c>
      <c r="E9" s="33">
        <f>Data!E10</f>
        <v>12</v>
      </c>
      <c r="F9" s="33">
        <f>Data!F10</f>
        <v>0</v>
      </c>
      <c r="G9" s="33">
        <f>SUM(B9:F9)</f>
        <v>114</v>
      </c>
    </row>
    <row r="10" spans="1:10">
      <c r="A10" s="33" t="s">
        <v>43</v>
      </c>
      <c r="B10" s="33">
        <f>Data!B11</f>
        <v>11</v>
      </c>
      <c r="C10" s="33">
        <f>Data!C11</f>
        <v>13</v>
      </c>
      <c r="D10" s="33">
        <f>Data!D11</f>
        <v>68</v>
      </c>
      <c r="E10" s="33">
        <f>Data!E11</f>
        <v>72</v>
      </c>
      <c r="F10" s="33">
        <f>Data!F11</f>
        <v>0</v>
      </c>
      <c r="G10" s="33">
        <f>SUM(B10:F10)</f>
        <v>164</v>
      </c>
    </row>
    <row r="11" spans="1:10">
      <c r="A11" s="33" t="s">
        <v>8</v>
      </c>
      <c r="B11" s="33">
        <f>Data!B12</f>
        <v>0</v>
      </c>
      <c r="C11" s="33">
        <f>Data!C12</f>
        <v>0</v>
      </c>
      <c r="D11" s="33">
        <f>Data!D12</f>
        <v>0</v>
      </c>
      <c r="E11" s="33">
        <f>Data!E12</f>
        <v>0</v>
      </c>
      <c r="F11" s="33">
        <f>Data!F12</f>
        <v>0</v>
      </c>
      <c r="G11" s="33">
        <f>SUM(B11:F11)</f>
        <v>0</v>
      </c>
    </row>
    <row r="12" spans="1:10">
      <c r="A12" s="33" t="s">
        <v>47</v>
      </c>
      <c r="B12" s="33">
        <f>Data!B13</f>
        <v>0</v>
      </c>
      <c r="C12" s="33">
        <f>Data!C13</f>
        <v>0</v>
      </c>
      <c r="D12" s="33">
        <f>Data!D13</f>
        <v>0</v>
      </c>
      <c r="E12" s="33">
        <f>Data!E13</f>
        <v>0</v>
      </c>
      <c r="F12" s="33">
        <f>Data!F13</f>
        <v>0</v>
      </c>
      <c r="G12" s="33">
        <f>SUM(B12:F12)</f>
        <v>0</v>
      </c>
    </row>
    <row r="13" spans="1:10">
      <c r="A13" s="33" t="s">
        <v>10</v>
      </c>
      <c r="B13" s="33">
        <f t="shared" ref="B13:G13" si="0">SUM(B8:B12)</f>
        <v>100</v>
      </c>
      <c r="C13" s="33">
        <f t="shared" si="0"/>
        <v>100</v>
      </c>
      <c r="D13" s="33">
        <f t="shared" si="0"/>
        <v>100</v>
      </c>
      <c r="E13" s="33">
        <f t="shared" si="0"/>
        <v>100</v>
      </c>
      <c r="F13" s="33">
        <f t="shared" si="0"/>
        <v>0</v>
      </c>
      <c r="G13" s="33">
        <f t="shared" si="0"/>
        <v>400</v>
      </c>
    </row>
    <row r="15" spans="1:10">
      <c r="A15" s="33" t="s">
        <v>11</v>
      </c>
      <c r="B15" s="33"/>
      <c r="C15" s="33" t="s">
        <v>27</v>
      </c>
      <c r="D15" s="33" t="s">
        <v>28</v>
      </c>
      <c r="E15" s="33" t="s">
        <v>29</v>
      </c>
    </row>
    <row r="16" spans="1:10">
      <c r="A16" s="33" t="s">
        <v>56</v>
      </c>
      <c r="B16" s="33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36387</v>
      </c>
      <c r="C16" s="62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36387</v>
      </c>
      <c r="D16" s="33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36387</v>
      </c>
      <c r="E16" s="33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36387</v>
      </c>
      <c r="G16" s="63"/>
    </row>
    <row r="17" spans="1:8">
      <c r="A17" s="33" t="s">
        <v>57</v>
      </c>
      <c r="B17" s="33">
        <f>F8*SUM(B9:E12)+E8*SUM(B9:D12)+D8*SUM(B9:C12)+C8*SUM(B9:B12)+F9*SUM(B10:E12)+E9*SUM(B10:D12)+D9*SUM(B10:C12)+C9*SUM(B10:B12)+F10*SUM(B11:E12)+E10*SUM(B11:D12)+D10*SUM(B11:C12)+C10*SUM(B11:B12)+F11*SUM(B12:E12)+E11*SUM(B12:D12)+D11*SUM(B12:C12)+C11*SUM(B12)</f>
        <v>6917</v>
      </c>
      <c r="C17" s="62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6917</v>
      </c>
      <c r="D17" s="33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6917</v>
      </c>
      <c r="E17" s="33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6917</v>
      </c>
    </row>
    <row r="18" spans="1:8">
      <c r="A18" s="33" t="s">
        <v>54</v>
      </c>
      <c r="B18" s="33">
        <f>B8*SUM(B9:B12)+B9*SUM(B10:B12)+B10*SUM(B11:B12)+B11*(B12)+C8*SUM(C9:C12)+C9*SUM(C10:C12)+C10*SUM(C11:C12)+C11*(C12)+D8*SUM(D9:D12)+D9*SUM(D10:D12)+D10*SUM(D11:D12)+D11*(D12)+E8*SUM(E9:E12)+E9*SUM(E10:E12)+E10*SUM(E11:E12)+E11*(E12)+F8*SUM(F9:F12)+F9*SUM(F10:F12)+F10*SUM(F11:F12)+F11*(F12)</f>
        <v>9308</v>
      </c>
    </row>
    <row r="19" spans="1:8">
      <c r="A19" s="33" t="s">
        <v>53</v>
      </c>
      <c r="B19" s="64">
        <f>B8*SUM(C8:F8)+C8*SUM(D8:F8)+D8*SUM(E8:F8)+E8*F8+B9*SUM(C9:F9)+C9*SUM(D9:F9)+D9*SUM(E9:F9)+E9*F9+B10*SUM(C10:F10)+C10*SUM(D10:F10)+D10*SUM(E10:F10)+E10*F10+B11*SUM(C11:F11)+C11*SUM(D11:F11)+D11*SUM(E11:F11)+E11*F11+B12*SUM(C12:F12)+C12*SUM(D12:F12)+D12*SUM(E12:F12)+E12*F12</f>
        <v>16696</v>
      </c>
      <c r="H19" s="65" t="s">
        <v>54</v>
      </c>
    </row>
    <row r="20" spans="1:8">
      <c r="B20" s="20">
        <f>B8*SUM(C8:F8)+C8*SUM(D8:F8)+D8*SUM(E8:F8)+E8*F8</f>
        <v>4256</v>
      </c>
      <c r="C20" s="33">
        <f>B8*SUM(B9:B12)+B9*SUM(B10:B12)+B10*SUM(B11:B12)+B11*(B12)</f>
        <v>2089</v>
      </c>
      <c r="D20" s="33">
        <f>C8*SUM(C9:C12)+C9*SUM(C10:C12)+C10*SUM(C11:C12)+C11*(C12)</f>
        <v>2643</v>
      </c>
      <c r="E20" s="33">
        <f>D8*SUM(D9:D12)+D9*SUM(D10:D12)+D10*SUM(D11:D12)+D11*(D12)</f>
        <v>2368</v>
      </c>
      <c r="F20" s="33">
        <f>E8*SUM(E9:E12)+E9*SUM(E10:E12)+E10*SUM(E11:E12)+E11*(E12)</f>
        <v>2208</v>
      </c>
      <c r="G20" s="40">
        <f>F8*SUM(F9:F12)+F9*SUM(F10:F12)+F10*SUM(F11:F12)+F11*(F12)</f>
        <v>0</v>
      </c>
      <c r="H20" s="65">
        <f>SUM(C20:F20)</f>
        <v>9308</v>
      </c>
    </row>
    <row r="21" spans="1:8">
      <c r="B21" s="20">
        <f>B9*SUM(C9:F9)+C9*SUM(D9:F9)+D9*SUM(E9:F9)+E9*F9</f>
        <v>4041</v>
      </c>
    </row>
    <row r="22" spans="1:8">
      <c r="B22" s="20">
        <f>B10*SUM(C10:F10)+C10*SUM(D10:F10)+D10*SUM(E10:F10)+E10*F10</f>
        <v>8399</v>
      </c>
    </row>
    <row r="23" spans="1:8">
      <c r="B23" s="20">
        <f>B11*SUM(C11:F11)+C11*SUM(D11:F11)+D11*SUM(E11:F11)+E11*F11</f>
        <v>0</v>
      </c>
    </row>
    <row r="24" spans="1:8">
      <c r="B24" s="20">
        <f>B12*SUM(C12:F12)+C12*SUM(D12:F12)+D12*SUM(E12:F12)+E12*F12</f>
        <v>0</v>
      </c>
    </row>
    <row r="25" spans="1:8">
      <c r="A25" s="20" t="s">
        <v>53</v>
      </c>
      <c r="B25" s="66">
        <f>SUM(B20:B24)</f>
        <v>16696</v>
      </c>
    </row>
    <row r="26" spans="1:8">
      <c r="A26" s="20" t="s">
        <v>55</v>
      </c>
      <c r="B26" s="63">
        <f>(B16-B17)/SQRT((B16+B17+B19)*(B16+B17+B18))</f>
        <v>0.52452006328554501</v>
      </c>
      <c r="C26" s="20" t="e">
        <f ca="1">_xlfn.FORMULATEXT(B26)</f>
        <v>#N/A</v>
      </c>
    </row>
    <row r="27" spans="1:8">
      <c r="A27" s="20" t="s">
        <v>58</v>
      </c>
      <c r="B27" s="63">
        <f>B16-B17</f>
        <v>29470</v>
      </c>
    </row>
    <row r="28" spans="1:8">
      <c r="A28" s="20" t="s">
        <v>59</v>
      </c>
      <c r="B28" s="63">
        <f>B16+B17+B19</f>
        <v>60000</v>
      </c>
    </row>
    <row r="29" spans="1:8">
      <c r="A29" s="20" t="s">
        <v>60</v>
      </c>
      <c r="B29" s="63">
        <f>B16+B17+B18</f>
        <v>52612</v>
      </c>
    </row>
    <row r="30" spans="1:8">
      <c r="A30" s="20" t="s">
        <v>61</v>
      </c>
      <c r="B30" s="63">
        <f>SQRT(B28*B29)</f>
        <v>56184.69542499986</v>
      </c>
    </row>
    <row r="31" spans="1:8">
      <c r="A31" s="20" t="s">
        <v>55</v>
      </c>
      <c r="B31" s="67">
        <f>B27/B30</f>
        <v>0.52452006328554501</v>
      </c>
    </row>
    <row r="32" spans="1:8">
      <c r="B32" s="63"/>
    </row>
    <row r="34" spans="1:4">
      <c r="A34" s="20" t="s">
        <v>13</v>
      </c>
      <c r="B34" s="63">
        <f>B26*SQRT((B16+B17)/(G13*(1-(B26^2))))</f>
        <v>6.4100799467072029</v>
      </c>
      <c r="C34" s="20" t="e">
        <f ca="1">_xlfn.FORMULATEXT(B34)</f>
        <v>#N/A</v>
      </c>
    </row>
    <row r="35" spans="1:4">
      <c r="A35" s="20" t="s">
        <v>14</v>
      </c>
      <c r="B35" s="63">
        <f>_xlfn.NORM.S.INV(1-0.025)</f>
        <v>1.9599639845400536</v>
      </c>
      <c r="C35" s="20" t="e">
        <f ca="1">_xlfn.FORMULATEXT(B35)</f>
        <v>#N/A</v>
      </c>
    </row>
    <row r="37" spans="1:4">
      <c r="A37" s="20" t="s">
        <v>66</v>
      </c>
      <c r="B37" s="20">
        <f>2*(1-_xlfn.NORM.S.DIST(ABS(B34),TRUE))</f>
        <v>1.4544343507338908E-10</v>
      </c>
    </row>
    <row r="39" spans="1:4">
      <c r="A39" s="20" t="s">
        <v>67</v>
      </c>
      <c r="B39" s="20">
        <f>G13</f>
        <v>400</v>
      </c>
    </row>
    <row r="40" spans="1:4">
      <c r="A40" s="20" t="s">
        <v>68</v>
      </c>
      <c r="B40" s="20">
        <f>3*B26</f>
        <v>1.5735601898566349</v>
      </c>
    </row>
    <row r="41" spans="1:4">
      <c r="A41" s="20" t="s">
        <v>69</v>
      </c>
      <c r="B41" s="20">
        <f>SQRT(B39*(B39-1))</f>
        <v>399.49968710876357</v>
      </c>
      <c r="D41" s="20">
        <f>B31*SQRT(B39-2)/(SQRT(1-B31^2))</f>
        <v>12.290540174820867</v>
      </c>
    </row>
    <row r="42" spans="1:4">
      <c r="A42" s="20" t="s">
        <v>70</v>
      </c>
      <c r="B42" s="20">
        <f>SQRT(2*(2*B39+5))</f>
        <v>40.124805295477756</v>
      </c>
    </row>
    <row r="43" spans="1:4">
      <c r="A43" s="20" t="s">
        <v>73</v>
      </c>
      <c r="B43" s="20">
        <f>(2*B39)+5</f>
        <v>805</v>
      </c>
    </row>
    <row r="44" spans="1:4">
      <c r="A44" s="20" t="s">
        <v>74</v>
      </c>
      <c r="B44" s="20">
        <f>2*B43</f>
        <v>1610</v>
      </c>
    </row>
    <row r="45" spans="1:4">
      <c r="A45" s="20" t="s">
        <v>70</v>
      </c>
      <c r="B45" s="20">
        <f>SQRT(B44)</f>
        <v>40.124805295477756</v>
      </c>
    </row>
    <row r="47" spans="1:4">
      <c r="A47" s="20" t="s">
        <v>71</v>
      </c>
      <c r="B47" s="20">
        <f>(B40*B41)/B42</f>
        <v>15.667036858254423</v>
      </c>
    </row>
    <row r="48" spans="1:4">
      <c r="A48" s="20" t="s">
        <v>66</v>
      </c>
      <c r="B48" s="20">
        <f>2*(1-_xlfn.NORM.S.DIST(ABS(B47),TRUE))</f>
        <v>0</v>
      </c>
    </row>
    <row r="49" spans="1:2">
      <c r="B49" s="20">
        <f>2*(1-_xlfn.NORM.S.DIST(ABS(B47),1))</f>
        <v>0</v>
      </c>
    </row>
    <row r="50" spans="1:2">
      <c r="A50" s="20" t="s">
        <v>72</v>
      </c>
    </row>
  </sheetData>
  <sheetProtection algorithmName="SHA-512" hashValue="4ud1nj1zFGcA13YOd9YfuR0+0tJ2d1P9qzZK2zGXHNVy5MQ9osV0xhUfjJOMjBfkqgVj6yQUFM/nMVRFpufgtQ==" saltValue="ENcK4QHuPZc/lUyn3T/vD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74"/>
  <sheetViews>
    <sheetView workbookViewId="0">
      <selection activeCell="C16" sqref="C16"/>
    </sheetView>
  </sheetViews>
  <sheetFormatPr defaultRowHeight="14.5"/>
  <cols>
    <col min="1" max="1" width="8.7265625" style="1"/>
    <col min="2" max="2" width="28.7265625" style="5" customWidth="1"/>
    <col min="3" max="3" width="8.54296875" style="5" customWidth="1"/>
    <col min="4" max="4" width="59.7265625" style="5" customWidth="1"/>
    <col min="5" max="26" width="8.7265625" style="1"/>
    <col min="27" max="16384" width="8.7265625" style="5"/>
  </cols>
  <sheetData>
    <row r="1" spans="2:6" s="1" customFormat="1"/>
    <row r="2" spans="2:6" s="1" customFormat="1"/>
    <row r="3" spans="2:6" ht="18.5">
      <c r="B3" s="68" t="str">
        <f>IF(Data!B9="","","ค่า Kendall's tau-b  เท่ากับ")</f>
        <v>ค่า Kendall's tau-b  เท่ากับ</v>
      </c>
      <c r="C3" s="69">
        <f>Analysis!B26</f>
        <v>0.52452006328554501</v>
      </c>
      <c r="D3" s="70" t="str">
        <f>IF(Data!B9="","",IF(C3&gt;=0.8,"มีความสัมพันธ์กันสูงมาก",IF(C3&gt;=0.6,"มีความสัมพันธ์กันสูง",IF(C3&gt;=0.4,"มีความสัมพันธ์กันปานกลาง",IF(C3&gt;=0.2,"มีความสัมพันธ์กันน้อย",IF(C3&gt;=0.001,"มีความสัมพันธ์กันน้อยมาก",IF(C3=0,"ไม่มีความสัมพันธ์กัน""",)))))))</f>
        <v>มีความสัมพันธ์กันปานกลาง</v>
      </c>
      <c r="E3" s="71"/>
      <c r="F3" s="71"/>
    </row>
    <row r="4" spans="2:6" s="1" customFormat="1"/>
    <row r="5" spans="2:6" s="1" customFormat="1"/>
    <row r="6" spans="2:6" s="1" customFormat="1"/>
    <row r="7" spans="2:6" s="1" customFormat="1"/>
    <row r="8" spans="2:6" s="1" customFormat="1"/>
    <row r="9" spans="2:6" s="1" customFormat="1"/>
    <row r="10" spans="2:6" s="1" customFormat="1"/>
    <row r="11" spans="2:6" s="1" customFormat="1"/>
    <row r="12" spans="2:6" s="1" customFormat="1"/>
    <row r="13" spans="2:6" s="1" customFormat="1"/>
    <row r="14" spans="2:6" s="1" customFormat="1"/>
    <row r="15" spans="2:6" s="1" customFormat="1"/>
    <row r="16" spans="2: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</sheetData>
  <sheetProtection algorithmName="SHA-512" hashValue="bfOoND1KxU2vH4YhFd94D6sVm3jdd3isYxj5cEyDbJjMK3ed6i/hPkT7skRZXa5ve42RZ15mt9f9+8SjVKvbQg==" saltValue="LFDqLO9sHuPaP0i4MX9/H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ChartDataSheet_</vt:lpstr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2022-12-02T16:21:44Z</dcterms:modified>
</cp:coreProperties>
</file>